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USH\Documents\"/>
    </mc:Choice>
  </mc:AlternateContent>
  <bookViews>
    <workbookView xWindow="0" yWindow="0" windowWidth="20490" windowHeight="7755" activeTab="2"/>
  </bookViews>
  <sheets>
    <sheet name="Sheet1" sheetId="1" r:id="rId1"/>
    <sheet name="Sheet2" sheetId="2" r:id="rId2"/>
    <sheet name="Sheet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3" i="3" l="1"/>
  <c r="J53" i="3"/>
  <c r="F53" i="3"/>
  <c r="J52" i="3"/>
  <c r="H52" i="3"/>
  <c r="F52" i="3"/>
  <c r="J46" i="3"/>
  <c r="J44" i="3"/>
  <c r="H45" i="3"/>
  <c r="H44" i="3"/>
  <c r="F44" i="3"/>
  <c r="J45" i="3"/>
  <c r="T20" i="3"/>
  <c r="T19" i="3"/>
  <c r="T13" i="3"/>
  <c r="T14" i="3"/>
  <c r="T12" i="3"/>
  <c r="R20" i="3"/>
  <c r="P20" i="3"/>
  <c r="R19" i="3"/>
  <c r="P19" i="3"/>
  <c r="R14" i="3"/>
  <c r="P14" i="3"/>
  <c r="P13" i="3"/>
  <c r="O27" i="3"/>
  <c r="O26" i="3"/>
  <c r="O25" i="3"/>
  <c r="P12" i="3"/>
  <c r="M13" i="3"/>
  <c r="K13" i="3"/>
  <c r="K14" i="3"/>
  <c r="K15" i="3"/>
  <c r="K16" i="3"/>
  <c r="K12" i="3"/>
  <c r="S64" i="2"/>
  <c r="Q64" i="2"/>
  <c r="S63" i="2"/>
  <c r="Q63" i="2"/>
  <c r="S62" i="2"/>
  <c r="Q62" i="2"/>
  <c r="S52" i="2"/>
  <c r="Q52" i="2"/>
  <c r="S51" i="2"/>
  <c r="Q51" i="2"/>
  <c r="S50" i="2"/>
  <c r="Q50" i="2"/>
  <c r="Q58" i="2"/>
  <c r="Q57" i="2"/>
  <c r="S49" i="2"/>
  <c r="Q49" i="2"/>
  <c r="S44" i="2"/>
  <c r="Q44" i="2"/>
  <c r="Q27" i="2"/>
  <c r="S25" i="2"/>
  <c r="Q25" i="2"/>
  <c r="Q24" i="2"/>
  <c r="R8" i="2"/>
  <c r="S24" i="2" s="1"/>
  <c r="S27" i="2" s="1"/>
  <c r="P8" i="2"/>
  <c r="R6" i="2"/>
  <c r="R5" i="2"/>
  <c r="P6" i="2"/>
  <c r="P5" i="2"/>
  <c r="R16" i="2"/>
  <c r="P16" i="2"/>
  <c r="R14" i="2"/>
  <c r="R12" i="2"/>
  <c r="P14" i="2"/>
  <c r="P12" i="2"/>
</calcChain>
</file>

<file path=xl/sharedStrings.xml><?xml version="1.0" encoding="utf-8"?>
<sst xmlns="http://schemas.openxmlformats.org/spreadsheetml/2006/main" count="142" uniqueCount="106">
  <si>
    <t>*****</t>
  </si>
  <si>
    <t>******</t>
  </si>
  <si>
    <t>Please complete this in a word document.</t>
  </si>
  <si>
    <t>Celestial Artistry Company is developing departmental overhead rates based on direct-labor hours</t>
  </si>
  <si>
    <t>for its two production departments, Finishing and Etching.  The Finishing Department employs</t>
  </si>
  <si>
    <t>120 people and the Etching Department employs 60 people.  Each person in these two departments</t>
  </si>
  <si>
    <t>works 1,500 hours per year.  The production-related overhead costs for the Finishing Department are</t>
  </si>
  <si>
    <t>budgeted at $330,000, and the Etching Department costs are budgeted at $280,000.  Two service</t>
  </si>
  <si>
    <t>departments, Maintenance and Computing, directly support the two production departments.  These</t>
  </si>
  <si>
    <t>service departments have budgeted costs of $36,000 and $310,000, respectively.  The production</t>
  </si>
  <si>
    <t>departments' overhead rates cannot be determined until the service departments' costs are allocated.</t>
  </si>
  <si>
    <t>The following schedule reflects the use of the Maintenance Department's and Computing Department's</t>
  </si>
  <si>
    <t>output by the various departments.</t>
  </si>
  <si>
    <t>Using Department</t>
  </si>
  <si>
    <t>Service Department</t>
  </si>
  <si>
    <t>Maintenance</t>
  </si>
  <si>
    <t>Computing</t>
  </si>
  <si>
    <t>Finishing</t>
  </si>
  <si>
    <t>Etching</t>
  </si>
  <si>
    <t>Maintenance (maintenance hours)</t>
  </si>
  <si>
    <t>Computing (minutes)</t>
  </si>
  <si>
    <t>Required:</t>
  </si>
  <si>
    <t>Use the direct method to allocate service department costs.  Calculate the overhead rates per direct-labor</t>
  </si>
  <si>
    <t>hour for the Finishing Department and the Etching Department.</t>
  </si>
  <si>
    <t xml:space="preserve">Use the step-down method to allocate service department costs.  Allocate the Computing department's </t>
  </si>
  <si>
    <t>costs first.  Calculate the overhead rates per direct-labor hour for the Finishing Department</t>
  </si>
  <si>
    <t>and the Etching Department.</t>
  </si>
  <si>
    <t>Tipton One-Stop Decorating sells paint and paint supplies, carpet, and wallpaper at a single-store location</t>
  </si>
  <si>
    <t>in suburban Des Moines.  Although the company has been very profitable over the years, management</t>
  </si>
  <si>
    <t>has seen a significant decline in wallpaper sales and earnings.  Much of this decline is attributable to</t>
  </si>
  <si>
    <t>the Internet and to companies that advertise deeply discounted prices in magazines and offer customers</t>
  </si>
  <si>
    <t>free shipping and toll-free telephone numbers.  Recent figures follow.</t>
  </si>
  <si>
    <t>Paint and</t>
  </si>
  <si>
    <t>Carpeting</t>
  </si>
  <si>
    <t>Supplies</t>
  </si>
  <si>
    <t>Wallpaper</t>
  </si>
  <si>
    <t>Sales</t>
  </si>
  <si>
    <t>Variable costs</t>
  </si>
  <si>
    <t>Fixed costs</t>
  </si>
  <si>
    <t>Total costs</t>
  </si>
  <si>
    <t>Operating income (loss)</t>
  </si>
  <si>
    <t>Tipton is studying whether to drop wallpaper because of the changing market and accompanying</t>
  </si>
  <si>
    <t>loss.  If the line is dropped, the following changes are expected to occur.</t>
  </si>
  <si>
    <t>1)  The vacated space will be remodeled at a cost of $22,600 and will be devoted to an expanded line</t>
  </si>
  <si>
    <t xml:space="preserve">of high-end carpet.  Sales of carpet are expected to increase by $130,000 and the line's overall </t>
  </si>
  <si>
    <t>contribution margin ratio will rise by five percentage points.</t>
  </si>
  <si>
    <t>2)  Tipton can cut wallpaper's fixed costs by 60 percent.  Remaining fixed costs will continue</t>
  </si>
  <si>
    <t>to be incurred.</t>
  </si>
  <si>
    <t>3)  Customers who purchased wallpaper often bought paint and paint supplies.  Sales of paint and paint</t>
  </si>
  <si>
    <t>supplies are expected to fall by 30 percent.</t>
  </si>
  <si>
    <t>4)  The firm will increase advertising expenditures by $35,000 to promote the expanded carpet line.</t>
  </si>
  <si>
    <t>1.  Should Tipton close its wallpaper operation?  Show computations to support your answer.</t>
  </si>
  <si>
    <t>2.  Assume that Tipton's wallpaper inventory at the time of the closure decision amounted to $30,000.</t>
  </si>
  <si>
    <t>How would you have treated this additional information in making the decision?</t>
  </si>
  <si>
    <t>3.  What advantages might Internet- and magazine-based firms have over Tipton that would allow</t>
  </si>
  <si>
    <t>these organizations to offer deeply discounted prices-prices far below what Tipton can offer?</t>
  </si>
  <si>
    <t>4.  Build a spreadsheet:  Construct an Excel spreadsheet to solve requirement (1) above.  Show how</t>
  </si>
  <si>
    <t>the solution will change if the followng information changes:  sales were $416,000, $450,000, and</t>
  </si>
  <si>
    <t>$140,000, for carpeting, paint and supplies, and wallpaper, respectively.</t>
  </si>
  <si>
    <t xml:space="preserve">Finishing hrs </t>
  </si>
  <si>
    <t>Etching hrs</t>
  </si>
  <si>
    <t xml:space="preserve">Budgeted cost </t>
  </si>
  <si>
    <t xml:space="preserve">Total hrs </t>
  </si>
  <si>
    <t>Qn1</t>
  </si>
  <si>
    <t xml:space="preserve">Total cost </t>
  </si>
  <si>
    <t xml:space="preserve">Cost </t>
  </si>
  <si>
    <t xml:space="preserve">Hours </t>
  </si>
  <si>
    <t>Direct-labor hour</t>
  </si>
  <si>
    <t>maintanace cost</t>
  </si>
  <si>
    <t>computing  cost</t>
  </si>
  <si>
    <t>budgeted cost</t>
  </si>
  <si>
    <t>Qn 2</t>
  </si>
  <si>
    <t>Step down</t>
  </si>
  <si>
    <t xml:space="preserve">Maintance </t>
  </si>
  <si>
    <t xml:space="preserve">Comuting </t>
  </si>
  <si>
    <t xml:space="preserve">maintanace cost </t>
  </si>
  <si>
    <t xml:space="preserve">Computimng </t>
  </si>
  <si>
    <t>Allocated from main</t>
  </si>
  <si>
    <t xml:space="preserve">Total </t>
  </si>
  <si>
    <t>Direct-labor</t>
  </si>
  <si>
    <t>Qn 1</t>
  </si>
  <si>
    <t xml:space="preserve">Sales </t>
  </si>
  <si>
    <t>Dropped Wallpaper</t>
  </si>
  <si>
    <t>CM</t>
  </si>
  <si>
    <t xml:space="preserve">Carpeting </t>
  </si>
  <si>
    <t xml:space="preserve">supplies </t>
  </si>
  <si>
    <t xml:space="preserve">Remodelling </t>
  </si>
  <si>
    <t>unavoidable</t>
  </si>
  <si>
    <t>Advertising</t>
  </si>
  <si>
    <t xml:space="preserve">New Total </t>
  </si>
  <si>
    <t xml:space="preserve">Contribution margin </t>
  </si>
  <si>
    <t>CMR</t>
  </si>
  <si>
    <t>New CMR</t>
  </si>
  <si>
    <t>Total fixed cost</t>
  </si>
  <si>
    <t>Operating Income</t>
  </si>
  <si>
    <t xml:space="preserve">Wallppaper should not be droppped. Since the total profitability of the business declined. </t>
  </si>
  <si>
    <t xml:space="preserve">Qn 2. It would be a cost to be added to the total costs. This would reduce the profits of the business furhter. </t>
  </si>
  <si>
    <t xml:space="preserve">Qn3. The internet and based firms have better customer coverage and reach </t>
  </si>
  <si>
    <t xml:space="preserve">up which ensures that they get bulk orders enabling them to reduce the sales cost. </t>
  </si>
  <si>
    <t xml:space="preserve">Tipton only has a single store. The online companies ensure that orders are delivered to customers at a free cost. </t>
  </si>
  <si>
    <t xml:space="preserve">Tipton is also reluctant to aggressively engage in advertising. The situation makes it possible for the competitors to reach a bigger market share.  </t>
  </si>
  <si>
    <t xml:space="preserve">Qn4. </t>
  </si>
  <si>
    <t>Qn4</t>
  </si>
  <si>
    <t xml:space="preserve">Variable cost </t>
  </si>
  <si>
    <t xml:space="preserve">operatuing income </t>
  </si>
  <si>
    <t xml:space="preserve">The solution will affect the business negatively due to reduced profits.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</si>
</sst>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Fill="1"/>
    <xf numFmtId="0" fontId="0" fillId="0" borderId="0" xfId="0" applyFill="1"/>
    <xf numFmtId="0" fontId="3" fillId="0" borderId="0" xfId="0" applyFont="1"/>
    <xf numFmtId="165" fontId="1" fillId="0" borderId="0" xfId="1" applyNumberFormat="1" applyFont="1"/>
    <xf numFmtId="0" fontId="2" fillId="0" borderId="0" xfId="2" applyFont="1" applyFill="1"/>
    <xf numFmtId="0" fontId="1" fillId="0" borderId="0" xfId="2" applyFill="1"/>
    <xf numFmtId="0" fontId="1" fillId="0" borderId="0" xfId="2"/>
    <xf numFmtId="0" fontId="3" fillId="0" borderId="0" xfId="2" applyFont="1"/>
    <xf numFmtId="165" fontId="1" fillId="0" borderId="0" xfId="3" applyNumberFormat="1" applyFont="1"/>
    <xf numFmtId="0" fontId="1" fillId="0" borderId="0" xfId="2" applyAlignment="1">
      <alignment horizontal="left" indent="1"/>
    </xf>
    <xf numFmtId="10" fontId="1" fillId="0" borderId="0" xfId="4" applyNumberFormat="1" applyFont="1"/>
    <xf numFmtId="0" fontId="2" fillId="0" borderId="0" xfId="2" applyFont="1"/>
    <xf numFmtId="0" fontId="1" fillId="0" borderId="0" xfId="2" quotePrefix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3" fontId="0" fillId="0" borderId="0" xfId="0" applyNumberFormat="1"/>
    <xf numFmtId="165" fontId="0" fillId="0" borderId="0" xfId="0" applyNumberFormat="1"/>
    <xf numFmtId="43" fontId="0" fillId="0" borderId="0" xfId="0" applyNumberFormat="1"/>
    <xf numFmtId="3" fontId="3" fillId="0" borderId="0" xfId="0" applyNumberFormat="1" applyFont="1"/>
    <xf numFmtId="0" fontId="4" fillId="0" borderId="0" xfId="0" applyFont="1"/>
    <xf numFmtId="3" fontId="0" fillId="0" borderId="0" xfId="0" applyNumberFormat="1" applyFont="1"/>
  </cellXfs>
  <cellStyles count="5">
    <cellStyle name="Comma" xfId="1" builtinId="3"/>
    <cellStyle name="Comma 2" xfId="3"/>
    <cellStyle name="Normal" xfId="0" builtinId="0"/>
    <cellStyle name="Normal 2" xfId="2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13</xdr:col>
      <xdr:colOff>183530</xdr:colOff>
      <xdr:row>12</xdr:row>
      <xdr:rowOff>32188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EDFFD14C-3FE7-4577-95F9-061CAC2B0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90500"/>
          <a:ext cx="7498730" cy="21276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5:J15"/>
  <sheetViews>
    <sheetView workbookViewId="0">
      <selection activeCell="M14" sqref="M14"/>
    </sheetView>
  </sheetViews>
  <sheetFormatPr defaultRowHeight="15" x14ac:dyDescent="0.25"/>
  <sheetData>
    <row r="15" spans="4:10" x14ac:dyDescent="0.25">
      <c r="D15" t="s">
        <v>0</v>
      </c>
      <c r="E15" t="s">
        <v>2</v>
      </c>
      <c r="J15" t="s">
        <v>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64"/>
  <sheetViews>
    <sheetView topLeftCell="A13" workbookViewId="0">
      <selection activeCell="S65" sqref="S65"/>
    </sheetView>
  </sheetViews>
  <sheetFormatPr defaultRowHeight="15" x14ac:dyDescent="0.25"/>
  <sheetData>
    <row r="2" spans="2:18" x14ac:dyDescent="0.25">
      <c r="B2" s="1"/>
      <c r="C2" s="2"/>
      <c r="D2" s="2"/>
      <c r="E2" s="2"/>
      <c r="F2" s="2"/>
      <c r="G2" s="2"/>
      <c r="H2" s="2"/>
      <c r="I2" s="2"/>
      <c r="J2" s="2"/>
      <c r="K2" s="2"/>
    </row>
    <row r="4" spans="2:18" x14ac:dyDescent="0.25">
      <c r="B4" t="s">
        <v>3</v>
      </c>
      <c r="M4" t="s">
        <v>63</v>
      </c>
      <c r="P4" s="3" t="s">
        <v>17</v>
      </c>
      <c r="R4" s="3" t="s">
        <v>18</v>
      </c>
    </row>
    <row r="5" spans="2:18" x14ac:dyDescent="0.25">
      <c r="B5" t="s">
        <v>4</v>
      </c>
      <c r="N5" t="s">
        <v>68</v>
      </c>
      <c r="P5">
        <f>(P12/P16)*P19</f>
        <v>27000</v>
      </c>
      <c r="R5">
        <f>(P14/P16)*P19</f>
        <v>9000</v>
      </c>
    </row>
    <row r="6" spans="2:18" x14ac:dyDescent="0.25">
      <c r="B6" t="s">
        <v>5</v>
      </c>
      <c r="N6" t="s">
        <v>69</v>
      </c>
      <c r="P6">
        <f>(R12/R16)*R19</f>
        <v>53733.333333333336</v>
      </c>
      <c r="R6">
        <f>(R14/R16)*R19</f>
        <v>256266.66666666666</v>
      </c>
    </row>
    <row r="7" spans="2:18" x14ac:dyDescent="0.25">
      <c r="B7" t="s">
        <v>6</v>
      </c>
      <c r="N7" t="s">
        <v>70</v>
      </c>
      <c r="P7" s="17">
        <v>330000</v>
      </c>
      <c r="R7" s="17">
        <v>280000</v>
      </c>
    </row>
    <row r="8" spans="2:18" x14ac:dyDescent="0.25">
      <c r="B8" t="s">
        <v>7</v>
      </c>
      <c r="N8" t="s">
        <v>64</v>
      </c>
      <c r="P8">
        <f>SUM(P5:P7)</f>
        <v>410733.33333333337</v>
      </c>
      <c r="R8">
        <f>SUM(R5:R7)</f>
        <v>545266.66666666663</v>
      </c>
    </row>
    <row r="9" spans="2:18" x14ac:dyDescent="0.25">
      <c r="B9" t="s">
        <v>8</v>
      </c>
    </row>
    <row r="10" spans="2:18" x14ac:dyDescent="0.25">
      <c r="B10" t="s">
        <v>9</v>
      </c>
    </row>
    <row r="11" spans="2:18" x14ac:dyDescent="0.25">
      <c r="B11" t="s">
        <v>10</v>
      </c>
      <c r="P11" s="3" t="s">
        <v>15</v>
      </c>
      <c r="R11" s="3" t="s">
        <v>16</v>
      </c>
    </row>
    <row r="12" spans="2:18" x14ac:dyDescent="0.25">
      <c r="B12" t="s">
        <v>11</v>
      </c>
      <c r="N12" s="3" t="s">
        <v>59</v>
      </c>
      <c r="P12" s="18">
        <f>J17</f>
        <v>9000</v>
      </c>
      <c r="R12" s="18">
        <f>J18</f>
        <v>130000</v>
      </c>
    </row>
    <row r="13" spans="2:18" x14ac:dyDescent="0.25">
      <c r="B13" t="s">
        <v>12</v>
      </c>
    </row>
    <row r="14" spans="2:18" x14ac:dyDescent="0.25">
      <c r="N14" s="3" t="s">
        <v>60</v>
      </c>
      <c r="P14" s="18">
        <f>K17</f>
        <v>3000</v>
      </c>
      <c r="R14" s="18">
        <f>K18</f>
        <v>620000</v>
      </c>
    </row>
    <row r="15" spans="2:18" x14ac:dyDescent="0.25">
      <c r="H15" s="14" t="s">
        <v>13</v>
      </c>
      <c r="I15" s="15"/>
      <c r="J15" s="15"/>
      <c r="K15" s="16"/>
    </row>
    <row r="16" spans="2:18" x14ac:dyDescent="0.25">
      <c r="B16" s="3" t="s">
        <v>14</v>
      </c>
      <c r="H16" s="3" t="s">
        <v>15</v>
      </c>
      <c r="I16" s="3" t="s">
        <v>16</v>
      </c>
      <c r="J16" s="3" t="s">
        <v>17</v>
      </c>
      <c r="K16" s="3" t="s">
        <v>18</v>
      </c>
      <c r="N16" s="3" t="s">
        <v>62</v>
      </c>
      <c r="P16" s="18">
        <f>SUM(P12:P14)</f>
        <v>12000</v>
      </c>
      <c r="R16" s="18">
        <f>SUM(R12:R14)</f>
        <v>750000</v>
      </c>
    </row>
    <row r="17" spans="2:19" x14ac:dyDescent="0.25">
      <c r="B17" t="s">
        <v>19</v>
      </c>
      <c r="H17" s="4">
        <v>0</v>
      </c>
      <c r="I17" s="4">
        <v>2000</v>
      </c>
      <c r="J17" s="4">
        <v>9000</v>
      </c>
      <c r="K17" s="4">
        <v>3000</v>
      </c>
    </row>
    <row r="18" spans="2:19" x14ac:dyDescent="0.25">
      <c r="B18" t="s">
        <v>20</v>
      </c>
      <c r="H18" s="4">
        <v>180000</v>
      </c>
      <c r="I18" s="4">
        <v>0</v>
      </c>
      <c r="J18" s="4">
        <v>130000</v>
      </c>
      <c r="K18" s="4">
        <v>620000</v>
      </c>
      <c r="P18" s="3" t="s">
        <v>15</v>
      </c>
      <c r="R18" s="3" t="s">
        <v>16</v>
      </c>
    </row>
    <row r="19" spans="2:19" x14ac:dyDescent="0.25">
      <c r="N19" t="s">
        <v>61</v>
      </c>
      <c r="P19" s="17">
        <v>36000</v>
      </c>
      <c r="R19" s="17">
        <v>310000</v>
      </c>
    </row>
    <row r="20" spans="2:19" x14ac:dyDescent="0.25">
      <c r="B20" t="s">
        <v>21</v>
      </c>
    </row>
    <row r="21" spans="2:19" x14ac:dyDescent="0.25">
      <c r="B21">
        <v>1</v>
      </c>
      <c r="C21" t="s">
        <v>22</v>
      </c>
    </row>
    <row r="22" spans="2:19" x14ac:dyDescent="0.25">
      <c r="C22" t="s">
        <v>23</v>
      </c>
    </row>
    <row r="23" spans="2:19" x14ac:dyDescent="0.25">
      <c r="B23">
        <v>2</v>
      </c>
      <c r="C23" t="s">
        <v>24</v>
      </c>
      <c r="Q23" s="3" t="s">
        <v>17</v>
      </c>
      <c r="S23" s="3" t="s">
        <v>18</v>
      </c>
    </row>
    <row r="24" spans="2:19" x14ac:dyDescent="0.25">
      <c r="C24" t="s">
        <v>25</v>
      </c>
      <c r="O24" t="s">
        <v>65</v>
      </c>
      <c r="Q24">
        <f>P8</f>
        <v>410733.33333333337</v>
      </c>
      <c r="S24">
        <f>R8</f>
        <v>545266.66666666663</v>
      </c>
    </row>
    <row r="25" spans="2:19" x14ac:dyDescent="0.25">
      <c r="C25" t="s">
        <v>26</v>
      </c>
      <c r="O25" t="s">
        <v>66</v>
      </c>
      <c r="Q25">
        <f>120*1500</f>
        <v>180000</v>
      </c>
      <c r="S25">
        <f>60*1500</f>
        <v>90000</v>
      </c>
    </row>
    <row r="27" spans="2:19" x14ac:dyDescent="0.25">
      <c r="O27" t="s">
        <v>67</v>
      </c>
      <c r="Q27">
        <f>Q24/Q25</f>
        <v>2.2818518518518522</v>
      </c>
      <c r="S27">
        <f>S24/S25</f>
        <v>6.0585185185185182</v>
      </c>
    </row>
    <row r="31" spans="2:19" x14ac:dyDescent="0.25">
      <c r="N31" t="s">
        <v>71</v>
      </c>
      <c r="O31" t="s">
        <v>72</v>
      </c>
    </row>
    <row r="35" spans="15:19" x14ac:dyDescent="0.25">
      <c r="Q35" s="3" t="s">
        <v>15</v>
      </c>
      <c r="S35" s="3" t="s">
        <v>16</v>
      </c>
    </row>
    <row r="36" spans="15:19" x14ac:dyDescent="0.25">
      <c r="O36" s="3" t="s">
        <v>59</v>
      </c>
      <c r="Q36" s="18">
        <v>9000</v>
      </c>
      <c r="S36" s="18">
        <v>130000</v>
      </c>
    </row>
    <row r="38" spans="15:19" x14ac:dyDescent="0.25">
      <c r="O38" s="3" t="s">
        <v>60</v>
      </c>
      <c r="Q38" s="18">
        <v>3000</v>
      </c>
      <c r="S38" s="18">
        <v>620000</v>
      </c>
    </row>
    <row r="40" spans="15:19" x14ac:dyDescent="0.25">
      <c r="O40" t="s">
        <v>73</v>
      </c>
      <c r="S40" s="17">
        <v>0</v>
      </c>
    </row>
    <row r="42" spans="15:19" x14ac:dyDescent="0.25">
      <c r="O42" t="s">
        <v>74</v>
      </c>
      <c r="Q42">
        <v>2000</v>
      </c>
    </row>
    <row r="44" spans="15:19" x14ac:dyDescent="0.25">
      <c r="O44" t="s">
        <v>62</v>
      </c>
      <c r="Q44" s="18">
        <f>SUM(Q36:Q43)</f>
        <v>14000</v>
      </c>
      <c r="S44" s="18">
        <f>SUM(S36:S43)</f>
        <v>750000</v>
      </c>
    </row>
    <row r="48" spans="15:19" x14ac:dyDescent="0.25">
      <c r="Q48" s="3" t="s">
        <v>17</v>
      </c>
      <c r="S48" s="3" t="s">
        <v>18</v>
      </c>
    </row>
    <row r="49" spans="15:19" x14ac:dyDescent="0.25">
      <c r="O49" t="s">
        <v>75</v>
      </c>
      <c r="Q49">
        <f>(Q36/Q44)*P19</f>
        <v>23142.857142857145</v>
      </c>
      <c r="S49">
        <f>(Q38/Q44)*P19</f>
        <v>7714.2857142857138</v>
      </c>
    </row>
    <row r="50" spans="15:19" x14ac:dyDescent="0.25">
      <c r="O50" t="s">
        <v>69</v>
      </c>
      <c r="Q50">
        <f>(S36/S44)*Q58</f>
        <v>54624.761904761908</v>
      </c>
      <c r="S50">
        <f>(S38/S44)*Q58</f>
        <v>260518.09523809524</v>
      </c>
    </row>
    <row r="51" spans="15:19" x14ac:dyDescent="0.25">
      <c r="O51" t="s">
        <v>70</v>
      </c>
      <c r="Q51" s="17">
        <f>P7</f>
        <v>330000</v>
      </c>
      <c r="S51">
        <f>R7</f>
        <v>280000</v>
      </c>
    </row>
    <row r="52" spans="15:19" x14ac:dyDescent="0.25">
      <c r="Q52">
        <f>SUM(Q49:Q51)</f>
        <v>407767.61904761905</v>
      </c>
      <c r="S52">
        <f t="shared" ref="R52:S52" si="0">SUM(S49:S51)</f>
        <v>548232.38095238095</v>
      </c>
    </row>
    <row r="55" spans="15:19" x14ac:dyDescent="0.25">
      <c r="Q55" t="s">
        <v>76</v>
      </c>
    </row>
    <row r="56" spans="15:19" x14ac:dyDescent="0.25">
      <c r="O56" t="s">
        <v>61</v>
      </c>
      <c r="Q56" s="17">
        <v>310000</v>
      </c>
    </row>
    <row r="57" spans="15:19" x14ac:dyDescent="0.25">
      <c r="O57" t="s">
        <v>77</v>
      </c>
      <c r="Q57">
        <f>(Q42/Q44)*P19</f>
        <v>5142.8571428571422</v>
      </c>
    </row>
    <row r="58" spans="15:19" x14ac:dyDescent="0.25">
      <c r="O58" t="s">
        <v>78</v>
      </c>
      <c r="Q58" s="17">
        <f>SUM(Q56:Q57)</f>
        <v>315142.85714285716</v>
      </c>
    </row>
    <row r="61" spans="15:19" x14ac:dyDescent="0.25">
      <c r="Q61" s="3" t="s">
        <v>17</v>
      </c>
      <c r="S61" s="3" t="s">
        <v>18</v>
      </c>
    </row>
    <row r="62" spans="15:19" x14ac:dyDescent="0.25">
      <c r="O62" t="s">
        <v>65</v>
      </c>
      <c r="Q62">
        <f>Q52</f>
        <v>407767.61904761905</v>
      </c>
      <c r="S62">
        <f>S52</f>
        <v>548232.38095238095</v>
      </c>
    </row>
    <row r="63" spans="15:19" x14ac:dyDescent="0.25">
      <c r="O63" t="s">
        <v>66</v>
      </c>
      <c r="Q63">
        <f>Q25</f>
        <v>180000</v>
      </c>
      <c r="S63">
        <f>S25</f>
        <v>90000</v>
      </c>
    </row>
    <row r="64" spans="15:19" x14ac:dyDescent="0.25">
      <c r="O64" t="s">
        <v>79</v>
      </c>
      <c r="Q64">
        <f>Q62/Q63</f>
        <v>2.2653756613756615</v>
      </c>
      <c r="S64">
        <f>S62/S63</f>
        <v>6.0914708994708997</v>
      </c>
    </row>
  </sheetData>
  <mergeCells count="1">
    <mergeCell ref="H15:K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56"/>
  <sheetViews>
    <sheetView tabSelected="1" topLeftCell="A43" workbookViewId="0">
      <selection activeCell="C56" sqref="C56"/>
    </sheetView>
  </sheetViews>
  <sheetFormatPr defaultRowHeight="15" x14ac:dyDescent="0.25"/>
  <cols>
    <col min="11" max="11" width="10.5703125" bestFit="1" customWidth="1"/>
    <col min="15" max="15" width="11.5703125" bestFit="1" customWidth="1"/>
  </cols>
  <sheetData>
    <row r="2" spans="2:20" x14ac:dyDescent="0.25">
      <c r="B2" s="5"/>
      <c r="C2" s="6"/>
      <c r="D2" s="6"/>
      <c r="E2" s="6"/>
      <c r="F2" s="6"/>
      <c r="G2" s="6"/>
      <c r="H2" s="6"/>
      <c r="I2" s="6"/>
      <c r="J2" s="6"/>
    </row>
    <row r="3" spans="2:20" x14ac:dyDescent="0.25">
      <c r="B3" s="6"/>
      <c r="C3" s="6"/>
      <c r="D3" s="6"/>
      <c r="E3" s="6"/>
      <c r="F3" s="6"/>
      <c r="G3" s="6"/>
      <c r="H3" s="6"/>
      <c r="I3" s="6"/>
      <c r="J3" s="6"/>
    </row>
    <row r="4" spans="2:20" x14ac:dyDescent="0.25">
      <c r="B4" s="7" t="s">
        <v>27</v>
      </c>
      <c r="C4" s="7"/>
      <c r="D4" s="7"/>
      <c r="E4" s="7"/>
      <c r="F4" s="7"/>
      <c r="G4" s="7"/>
      <c r="H4" s="7"/>
      <c r="I4" s="7"/>
      <c r="J4" s="7"/>
    </row>
    <row r="5" spans="2:20" x14ac:dyDescent="0.25">
      <c r="B5" s="7" t="s">
        <v>28</v>
      </c>
      <c r="C5" s="7"/>
      <c r="D5" s="7"/>
      <c r="E5" s="7"/>
      <c r="F5" s="7"/>
      <c r="G5" s="7"/>
      <c r="H5" s="7"/>
      <c r="I5" s="7"/>
      <c r="J5" s="7"/>
    </row>
    <row r="6" spans="2:20" x14ac:dyDescent="0.25">
      <c r="B6" s="7" t="s">
        <v>29</v>
      </c>
      <c r="C6" s="7"/>
      <c r="D6" s="7"/>
      <c r="E6" s="7"/>
      <c r="F6" s="7"/>
      <c r="G6" s="7"/>
      <c r="H6" s="7"/>
      <c r="I6" s="7"/>
      <c r="J6" s="7"/>
    </row>
    <row r="7" spans="2:20" x14ac:dyDescent="0.25">
      <c r="B7" s="7" t="s">
        <v>30</v>
      </c>
      <c r="C7" s="7"/>
      <c r="D7" s="7"/>
      <c r="E7" s="7"/>
      <c r="F7" s="7"/>
      <c r="G7" s="7"/>
      <c r="H7" s="7"/>
      <c r="I7" s="7"/>
      <c r="J7" s="7"/>
    </row>
    <row r="8" spans="2:20" x14ac:dyDescent="0.25">
      <c r="B8" s="7" t="s">
        <v>31</v>
      </c>
      <c r="C8" s="7"/>
      <c r="D8" s="7"/>
      <c r="E8" s="7"/>
      <c r="F8" s="7"/>
      <c r="G8" s="7"/>
      <c r="H8" s="7"/>
      <c r="I8" s="7"/>
      <c r="J8" s="7"/>
    </row>
    <row r="10" spans="2:20" x14ac:dyDescent="0.25">
      <c r="B10" s="7"/>
      <c r="C10" s="7"/>
      <c r="D10" s="7"/>
      <c r="E10" s="7"/>
      <c r="F10" s="7"/>
      <c r="G10" s="7"/>
      <c r="H10" s="7" t="s">
        <v>32</v>
      </c>
      <c r="I10" s="7"/>
      <c r="J10" s="7"/>
      <c r="K10" t="s">
        <v>78</v>
      </c>
      <c r="M10" t="s">
        <v>80</v>
      </c>
      <c r="N10" t="s">
        <v>82</v>
      </c>
      <c r="T10" t="s">
        <v>89</v>
      </c>
    </row>
    <row r="11" spans="2:20" x14ac:dyDescent="0.25">
      <c r="B11" s="7"/>
      <c r="C11" s="7"/>
      <c r="D11" s="7"/>
      <c r="E11" s="7"/>
      <c r="F11" s="7"/>
      <c r="G11" s="8" t="s">
        <v>33</v>
      </c>
      <c r="H11" s="8" t="s">
        <v>34</v>
      </c>
      <c r="I11" s="8" t="s">
        <v>35</v>
      </c>
      <c r="P11" t="s">
        <v>84</v>
      </c>
      <c r="R11" t="s">
        <v>85</v>
      </c>
    </row>
    <row r="12" spans="2:20" x14ac:dyDescent="0.25">
      <c r="B12" s="7"/>
      <c r="C12" s="7" t="s">
        <v>36</v>
      </c>
      <c r="D12" s="7"/>
      <c r="E12" s="7"/>
      <c r="F12" s="7"/>
      <c r="G12" s="9">
        <v>520000</v>
      </c>
      <c r="H12" s="9">
        <v>390000</v>
      </c>
      <c r="I12" s="9">
        <v>138000</v>
      </c>
      <c r="K12" s="18">
        <f>G12+H12+I12</f>
        <v>1048000</v>
      </c>
      <c r="M12" t="s">
        <v>81</v>
      </c>
      <c r="O12" s="18"/>
      <c r="P12" s="17">
        <f>G12+130000</f>
        <v>650000</v>
      </c>
      <c r="R12">
        <v>273000</v>
      </c>
      <c r="T12" s="17">
        <f>P12+R12</f>
        <v>923000</v>
      </c>
    </row>
    <row r="13" spans="2:20" x14ac:dyDescent="0.25">
      <c r="B13" s="7"/>
      <c r="C13" s="7" t="s">
        <v>37</v>
      </c>
      <c r="D13" s="7"/>
      <c r="E13" s="7"/>
      <c r="F13" s="7"/>
      <c r="G13" s="9">
        <v>312000</v>
      </c>
      <c r="H13" s="9">
        <v>224000</v>
      </c>
      <c r="I13" s="9">
        <v>108000</v>
      </c>
      <c r="K13" s="18">
        <f t="shared" ref="K13:K16" si="0">G13+H13+I13</f>
        <v>644000</v>
      </c>
      <c r="M13" t="str">
        <f>C13</f>
        <v>Variable costs</v>
      </c>
      <c r="O13" s="18"/>
      <c r="P13" s="17">
        <f>P12-P14</f>
        <v>377000</v>
      </c>
      <c r="R13">
        <v>156800</v>
      </c>
      <c r="T13" s="17">
        <f t="shared" ref="T13:T14" si="1">P13+R13</f>
        <v>533800</v>
      </c>
    </row>
    <row r="14" spans="2:20" x14ac:dyDescent="0.25">
      <c r="B14" s="7"/>
      <c r="C14" s="7" t="s">
        <v>38</v>
      </c>
      <c r="D14" s="7"/>
      <c r="E14" s="7"/>
      <c r="F14" s="7"/>
      <c r="G14" s="9">
        <v>90000</v>
      </c>
      <c r="H14" s="9">
        <v>64000</v>
      </c>
      <c r="I14" s="9">
        <v>32000</v>
      </c>
      <c r="K14" s="18">
        <f t="shared" si="0"/>
        <v>186000</v>
      </c>
      <c r="M14" t="s">
        <v>83</v>
      </c>
      <c r="O14" s="18"/>
      <c r="P14" s="17">
        <f>O27*P12</f>
        <v>273000</v>
      </c>
      <c r="R14">
        <f>R12-R13</f>
        <v>116200</v>
      </c>
      <c r="T14" s="17">
        <f t="shared" si="1"/>
        <v>389200</v>
      </c>
    </row>
    <row r="15" spans="2:20" x14ac:dyDescent="0.25">
      <c r="B15" s="7"/>
      <c r="C15" s="10" t="s">
        <v>39</v>
      </c>
      <c r="D15" s="7"/>
      <c r="E15" s="7"/>
      <c r="F15" s="7"/>
      <c r="G15" s="9">
        <v>402000</v>
      </c>
      <c r="H15" s="9">
        <v>288000</v>
      </c>
      <c r="I15" s="9">
        <v>140000</v>
      </c>
      <c r="K15" s="18">
        <f t="shared" si="0"/>
        <v>830000</v>
      </c>
      <c r="M15" t="s">
        <v>38</v>
      </c>
      <c r="P15" s="17">
        <v>90000</v>
      </c>
      <c r="R15" s="17">
        <v>64000</v>
      </c>
    </row>
    <row r="16" spans="2:20" x14ac:dyDescent="0.25">
      <c r="B16" s="7"/>
      <c r="C16" s="7" t="s">
        <v>40</v>
      </c>
      <c r="D16" s="7"/>
      <c r="E16" s="7"/>
      <c r="F16" s="7"/>
      <c r="G16" s="9">
        <v>118000</v>
      </c>
      <c r="H16" s="9">
        <v>102000</v>
      </c>
      <c r="I16" s="9">
        <v>-2000</v>
      </c>
      <c r="K16" s="18">
        <f t="shared" si="0"/>
        <v>218000</v>
      </c>
      <c r="N16" s="18" t="s">
        <v>86</v>
      </c>
      <c r="P16">
        <v>22600</v>
      </c>
    </row>
    <row r="17" spans="2:20" x14ac:dyDescent="0.25">
      <c r="B17" s="7"/>
      <c r="C17" s="7"/>
      <c r="D17" s="7"/>
      <c r="E17" s="7"/>
      <c r="F17" s="7"/>
      <c r="G17" s="11"/>
      <c r="H17" s="7"/>
      <c r="I17" s="7"/>
      <c r="N17" t="s">
        <v>87</v>
      </c>
      <c r="P17">
        <v>12800</v>
      </c>
    </row>
    <row r="18" spans="2:20" x14ac:dyDescent="0.25">
      <c r="B18" s="7" t="s">
        <v>41</v>
      </c>
      <c r="C18" s="7"/>
      <c r="D18" s="7"/>
      <c r="E18" s="7"/>
      <c r="F18" s="7"/>
      <c r="G18" s="7"/>
      <c r="H18" s="7"/>
      <c r="I18" s="7"/>
      <c r="N18" t="s">
        <v>88</v>
      </c>
      <c r="P18" s="17">
        <v>35000</v>
      </c>
    </row>
    <row r="19" spans="2:20" x14ac:dyDescent="0.25">
      <c r="B19" s="7" t="s">
        <v>42</v>
      </c>
      <c r="C19" s="7"/>
      <c r="D19" s="7"/>
      <c r="E19" s="7"/>
      <c r="F19" s="7"/>
      <c r="G19" s="7"/>
      <c r="H19" s="7"/>
      <c r="I19" s="7"/>
      <c r="M19" t="s">
        <v>93</v>
      </c>
      <c r="P19" s="20">
        <f>SUM(P15:P18)</f>
        <v>160400</v>
      </c>
      <c r="R19" s="20">
        <f>R15</f>
        <v>64000</v>
      </c>
      <c r="T19" s="20">
        <f>P19+R19</f>
        <v>224400</v>
      </c>
    </row>
    <row r="20" spans="2:20" x14ac:dyDescent="0.25">
      <c r="M20" t="s">
        <v>94</v>
      </c>
      <c r="P20" s="17">
        <f>P14-P19</f>
        <v>112600</v>
      </c>
      <c r="R20" s="17">
        <f>R14-R19</f>
        <v>52200</v>
      </c>
      <c r="T20" s="17">
        <f>T14-T19</f>
        <v>164800</v>
      </c>
    </row>
    <row r="21" spans="2:20" x14ac:dyDescent="0.25">
      <c r="B21" s="7" t="s">
        <v>43</v>
      </c>
      <c r="C21" s="7"/>
      <c r="D21" s="7"/>
      <c r="E21" s="7"/>
      <c r="F21" s="7"/>
      <c r="G21" s="7"/>
      <c r="H21" s="7"/>
      <c r="I21" s="7"/>
    </row>
    <row r="22" spans="2:20" x14ac:dyDescent="0.25">
      <c r="B22" s="7" t="s">
        <v>44</v>
      </c>
      <c r="C22" s="7"/>
      <c r="D22" s="7"/>
      <c r="E22" s="7"/>
      <c r="F22" s="7"/>
      <c r="G22" s="7"/>
      <c r="H22" s="7"/>
      <c r="I22" s="7"/>
    </row>
    <row r="23" spans="2:20" x14ac:dyDescent="0.25">
      <c r="B23" s="7" t="s">
        <v>45</v>
      </c>
      <c r="C23" s="7"/>
      <c r="D23" s="7"/>
      <c r="E23" s="7"/>
      <c r="F23" s="7"/>
      <c r="G23" s="7"/>
      <c r="H23" s="7"/>
      <c r="I23" s="7"/>
    </row>
    <row r="24" spans="2:20" x14ac:dyDescent="0.25">
      <c r="B24" s="7" t="s">
        <v>46</v>
      </c>
      <c r="C24" s="7"/>
      <c r="D24" s="7"/>
      <c r="E24" s="7"/>
      <c r="F24" s="7"/>
      <c r="G24" s="7"/>
      <c r="H24" s="7"/>
      <c r="I24" s="7"/>
    </row>
    <row r="25" spans="2:20" x14ac:dyDescent="0.25">
      <c r="B25" s="7" t="s">
        <v>47</v>
      </c>
      <c r="C25" s="7"/>
      <c r="D25" s="7"/>
      <c r="E25" s="7"/>
      <c r="F25" s="7"/>
      <c r="G25" s="7"/>
      <c r="H25" s="7"/>
      <c r="I25" s="7"/>
      <c r="M25" t="s">
        <v>90</v>
      </c>
      <c r="O25" s="19">
        <f>(G12-G13)</f>
        <v>208000</v>
      </c>
    </row>
    <row r="26" spans="2:20" x14ac:dyDescent="0.25">
      <c r="B26" s="7" t="s">
        <v>48</v>
      </c>
      <c r="C26" s="7"/>
      <c r="D26" s="7"/>
      <c r="E26" s="7"/>
      <c r="F26" s="7"/>
      <c r="G26" s="7"/>
      <c r="H26" s="7"/>
      <c r="I26" s="7"/>
      <c r="M26" t="s">
        <v>91</v>
      </c>
      <c r="O26">
        <f>O25/G12</f>
        <v>0.4</v>
      </c>
    </row>
    <row r="27" spans="2:20" x14ac:dyDescent="0.25">
      <c r="B27" s="7" t="s">
        <v>49</v>
      </c>
      <c r="M27" t="s">
        <v>92</v>
      </c>
      <c r="O27">
        <f>1.05*O26</f>
        <v>0.42000000000000004</v>
      </c>
    </row>
    <row r="28" spans="2:20" x14ac:dyDescent="0.25">
      <c r="B28" s="7" t="s">
        <v>50</v>
      </c>
    </row>
    <row r="30" spans="2:20" x14ac:dyDescent="0.25">
      <c r="B30" s="12" t="s">
        <v>21</v>
      </c>
      <c r="M30" t="s">
        <v>95</v>
      </c>
    </row>
    <row r="31" spans="2:20" x14ac:dyDescent="0.25">
      <c r="B31" s="13" t="s">
        <v>51</v>
      </c>
    </row>
    <row r="32" spans="2:20" x14ac:dyDescent="0.25">
      <c r="B32" s="13" t="s">
        <v>52</v>
      </c>
      <c r="M32" t="s">
        <v>96</v>
      </c>
    </row>
    <row r="33" spans="2:13" x14ac:dyDescent="0.25">
      <c r="B33" s="7" t="s">
        <v>53</v>
      </c>
    </row>
    <row r="34" spans="2:13" x14ac:dyDescent="0.25">
      <c r="B34" s="13" t="s">
        <v>54</v>
      </c>
      <c r="M34" t="s">
        <v>97</v>
      </c>
    </row>
    <row r="35" spans="2:13" x14ac:dyDescent="0.25">
      <c r="B35" s="7" t="s">
        <v>55</v>
      </c>
      <c r="M35" t="s">
        <v>98</v>
      </c>
    </row>
    <row r="36" spans="2:13" ht="15.75" x14ac:dyDescent="0.25">
      <c r="B36" s="13" t="s">
        <v>56</v>
      </c>
      <c r="M36" s="21" t="s">
        <v>99</v>
      </c>
    </row>
    <row r="37" spans="2:13" ht="15.75" x14ac:dyDescent="0.25">
      <c r="B37" s="7" t="s">
        <v>57</v>
      </c>
      <c r="M37" s="21" t="s">
        <v>100</v>
      </c>
    </row>
    <row r="38" spans="2:13" x14ac:dyDescent="0.25">
      <c r="B38" s="7" t="s">
        <v>58</v>
      </c>
    </row>
    <row r="39" spans="2:13" x14ac:dyDescent="0.25">
      <c r="M39" t="s">
        <v>101</v>
      </c>
    </row>
    <row r="42" spans="2:13" x14ac:dyDescent="0.25">
      <c r="C42" t="s">
        <v>102</v>
      </c>
      <c r="D42" t="s">
        <v>82</v>
      </c>
      <c r="J42" t="s">
        <v>89</v>
      </c>
    </row>
    <row r="43" spans="2:13" x14ac:dyDescent="0.25">
      <c r="F43" t="s">
        <v>84</v>
      </c>
      <c r="H43" t="s">
        <v>85</v>
      </c>
    </row>
    <row r="44" spans="2:13" x14ac:dyDescent="0.25">
      <c r="C44" t="s">
        <v>81</v>
      </c>
      <c r="E44" s="18"/>
      <c r="F44" s="17">
        <f>416000+130000</f>
        <v>546000</v>
      </c>
      <c r="H44">
        <f>450000*0.7</f>
        <v>315000</v>
      </c>
      <c r="J44" s="17">
        <f>F44+H44</f>
        <v>861000</v>
      </c>
    </row>
    <row r="45" spans="2:13" x14ac:dyDescent="0.25">
      <c r="C45" t="s">
        <v>103</v>
      </c>
      <c r="E45" s="18"/>
      <c r="F45" s="17">
        <v>316680</v>
      </c>
      <c r="H45">
        <f>H44-H46</f>
        <v>180923</v>
      </c>
      <c r="J45" s="17">
        <f t="shared" ref="J45:J46" si="2">F45+H45</f>
        <v>497603</v>
      </c>
    </row>
    <row r="46" spans="2:13" x14ac:dyDescent="0.25">
      <c r="C46" t="s">
        <v>83</v>
      </c>
      <c r="F46">
        <v>229320</v>
      </c>
      <c r="H46">
        <v>134077</v>
      </c>
      <c r="J46" s="17">
        <f t="shared" si="2"/>
        <v>363397</v>
      </c>
    </row>
    <row r="48" spans="2:13" x14ac:dyDescent="0.25">
      <c r="C48" t="s">
        <v>38</v>
      </c>
      <c r="F48" s="17">
        <v>90000</v>
      </c>
      <c r="H48" s="17">
        <v>64000</v>
      </c>
    </row>
    <row r="49" spans="3:10" x14ac:dyDescent="0.25">
      <c r="D49" s="18" t="s">
        <v>86</v>
      </c>
      <c r="F49">
        <v>22600</v>
      </c>
    </row>
    <row r="50" spans="3:10" x14ac:dyDescent="0.25">
      <c r="D50" t="s">
        <v>87</v>
      </c>
      <c r="F50">
        <v>12800</v>
      </c>
    </row>
    <row r="51" spans="3:10" x14ac:dyDescent="0.25">
      <c r="D51" t="s">
        <v>88</v>
      </c>
      <c r="F51" s="22">
        <v>35000</v>
      </c>
      <c r="H51" s="3"/>
    </row>
    <row r="52" spans="3:10" x14ac:dyDescent="0.25">
      <c r="C52" t="s">
        <v>39</v>
      </c>
      <c r="F52" s="20">
        <f>SUM(F48:F51)</f>
        <v>160400</v>
      </c>
      <c r="H52" s="20">
        <f>H48</f>
        <v>64000</v>
      </c>
      <c r="J52" s="20">
        <f>F52+H52</f>
        <v>224400</v>
      </c>
    </row>
    <row r="53" spans="3:10" x14ac:dyDescent="0.25">
      <c r="C53" t="s">
        <v>104</v>
      </c>
      <c r="F53" s="17">
        <f>F46-F52</f>
        <v>68920</v>
      </c>
      <c r="G53" s="17"/>
      <c r="H53" s="17">
        <f t="shared" ref="G53:J53" si="3">H46-H52</f>
        <v>70077</v>
      </c>
      <c r="I53" s="17"/>
      <c r="J53" s="17">
        <f t="shared" si="3"/>
        <v>138997</v>
      </c>
    </row>
    <row r="56" spans="3:10" x14ac:dyDescent="0.25">
      <c r="C56" t="s">
        <v>105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Morgan</dc:creator>
  <cp:lastModifiedBy>Windows User</cp:lastModifiedBy>
  <dcterms:created xsi:type="dcterms:W3CDTF">2018-09-14T00:41:15Z</dcterms:created>
  <dcterms:modified xsi:type="dcterms:W3CDTF">2018-09-14T20:49:36Z</dcterms:modified>
</cp:coreProperties>
</file>